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Puchko.EA\Downloads\"/>
    </mc:Choice>
  </mc:AlternateContent>
  <xr:revisionPtr revIDLastSave="0" documentId="13_ncr:1_{82DDC553-9A39-455C-9FD7-4ABF8EA897ED}" xr6:coauthVersionLast="47" xr6:coauthVersionMax="47" xr10:uidLastSave="{00000000-0000-0000-0000-000000000000}"/>
  <bookViews>
    <workbookView xWindow="4950" yWindow="1155" windowWidth="38700" windowHeight="16935" xr2:uid="{00000000-000D-0000-FFFF-FFFF00000000}"/>
  </bookViews>
  <sheets>
    <sheet name="Лист1" sheetId="5" r:id="rId1"/>
  </sheets>
  <definedNames>
    <definedName name="_xlnm.Print_Area" localSheetId="0">Лист1!$B$1:$Z$30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Y10" i="5" l="1"/>
  <c r="Y11" i="5"/>
  <c r="Y12" i="5"/>
  <c r="Y13" i="5"/>
  <c r="Y14" i="5"/>
  <c r="Y15" i="5"/>
  <c r="Y16" i="5"/>
  <c r="Y9" i="5"/>
  <c r="R9" i="5"/>
  <c r="AN11" i="5"/>
  <c r="AN12" i="5"/>
  <c r="R10" i="5"/>
  <c r="R11" i="5"/>
  <c r="R12" i="5"/>
  <c r="R13" i="5"/>
  <c r="R14" i="5"/>
  <c r="R15" i="5"/>
  <c r="R16" i="5"/>
  <c r="AN16" i="5" s="1"/>
  <c r="AN9" i="5"/>
  <c r="AN15" i="5" l="1"/>
  <c r="AN14" i="5"/>
  <c r="AN13" i="5"/>
  <c r="AN10" i="5"/>
  <c r="Y18" i="5"/>
  <c r="E12" i="5" l="1"/>
  <c r="I12" i="5"/>
  <c r="M12" i="5"/>
  <c r="Q12" i="5"/>
  <c r="S12" i="5"/>
  <c r="E13" i="5"/>
  <c r="I13" i="5"/>
  <c r="M13" i="5"/>
  <c r="Q13" i="5"/>
  <c r="V13" i="5" s="1"/>
  <c r="X13" i="5" s="1"/>
  <c r="S13" i="5"/>
  <c r="E14" i="5"/>
  <c r="I14" i="5"/>
  <c r="M14" i="5"/>
  <c r="Q14" i="5"/>
  <c r="V14" i="5" s="1"/>
  <c r="X14" i="5" s="1"/>
  <c r="S14" i="5"/>
  <c r="E15" i="5"/>
  <c r="I15" i="5"/>
  <c r="M15" i="5"/>
  <c r="Q15" i="5"/>
  <c r="V15" i="5" s="1"/>
  <c r="X15" i="5" s="1"/>
  <c r="S15" i="5"/>
  <c r="E16" i="5"/>
  <c r="I16" i="5"/>
  <c r="M16" i="5"/>
  <c r="Q16" i="5"/>
  <c r="V16" i="5" s="1"/>
  <c r="X16" i="5" s="1"/>
  <c r="S16" i="5"/>
  <c r="O16" i="5" l="1"/>
  <c r="K16" i="5"/>
  <c r="O13" i="5"/>
  <c r="G16" i="5"/>
  <c r="K13" i="5"/>
  <c r="G13" i="5"/>
  <c r="V12" i="5"/>
  <c r="X12" i="5" s="1"/>
  <c r="G15" i="5"/>
  <c r="G12" i="5"/>
  <c r="O12" i="5"/>
  <c r="O14" i="5"/>
  <c r="G14" i="5"/>
  <c r="O15" i="5"/>
  <c r="K15" i="5"/>
  <c r="K14" i="5"/>
  <c r="K12" i="5"/>
  <c r="S10" i="5" l="1"/>
  <c r="S11" i="5"/>
  <c r="Q10" i="5"/>
  <c r="Q11" i="5"/>
  <c r="M10" i="5"/>
  <c r="M11" i="5"/>
  <c r="I10" i="5"/>
  <c r="I11" i="5"/>
  <c r="E10" i="5"/>
  <c r="E11" i="5"/>
  <c r="K10" i="5" l="1"/>
  <c r="K11" i="5"/>
  <c r="G11" i="5"/>
  <c r="G10" i="5"/>
  <c r="O10" i="5"/>
  <c r="O11" i="5"/>
  <c r="M9" i="5"/>
  <c r="I9" i="5"/>
  <c r="E9" i="5"/>
  <c r="E20" i="5" l="1"/>
  <c r="I20" i="5"/>
  <c r="M20" i="5"/>
  <c r="I19" i="5"/>
  <c r="M17" i="5"/>
  <c r="M18" i="5"/>
  <c r="I18" i="5"/>
  <c r="I17" i="5"/>
  <c r="S9" i="5"/>
  <c r="Q9" i="5"/>
  <c r="O9" i="5"/>
  <c r="K9" i="5"/>
  <c r="M19" i="5" l="1"/>
  <c r="G9" i="5"/>
  <c r="Y20" i="5" l="1"/>
  <c r="E17" i="5"/>
  <c r="E19" i="5"/>
  <c r="E18" i="5" l="1"/>
  <c r="V9" i="5"/>
  <c r="V10" i="5"/>
  <c r="X10" i="5" s="1"/>
  <c r="V11" i="5"/>
  <c r="X11" i="5" s="1"/>
  <c r="Y17" i="5" l="1"/>
  <c r="X9" i="5"/>
  <c r="Y19" i="5" s="1"/>
</calcChain>
</file>

<file path=xl/sharedStrings.xml><?xml version="1.0" encoding="utf-8"?>
<sst xmlns="http://schemas.openxmlformats.org/spreadsheetml/2006/main" count="207" uniqueCount="50">
  <si>
    <t>Источники информации</t>
  </si>
  <si>
    <t>Срок действия цен</t>
  </si>
  <si>
    <t xml:space="preserve">Основные характеристики
</t>
  </si>
  <si>
    <t xml:space="preserve">Единица измерения
</t>
  </si>
  <si>
    <t>Цена за единицу</t>
  </si>
  <si>
    <t>КП 1</t>
  </si>
  <si>
    <t>КП 2</t>
  </si>
  <si>
    <t>КП 3</t>
  </si>
  <si>
    <t>Х</t>
  </si>
  <si>
    <t>Дата сбора данных/дата заключения договора</t>
  </si>
  <si>
    <t xml:space="preserve">Количество товара, работ, услуг
</t>
  </si>
  <si>
    <t xml:space="preserve">Наименование товаров, работ, услуг
</t>
  </si>
  <si>
    <t>В соответствии с техническим заданием (описанием)</t>
  </si>
  <si>
    <t>(подпись / расшифровка подписи)</t>
  </si>
  <si>
    <t>Обоснованный коэффициент перерасчета</t>
  </si>
  <si>
    <t>Не применяется</t>
  </si>
  <si>
    <t>Ставка НДС, %</t>
  </si>
  <si>
    <t>Начальная (максимальная) цена</t>
  </si>
  <si>
    <t>Сведения о цене на аналогичные (сопоставимые) товары, содержащиеся в подсистеме "Портал поставщиков"</t>
  </si>
  <si>
    <t>Различия между максимальной и минимальной ценой (в %)</t>
  </si>
  <si>
    <t>Цена без учета НДС, руб.</t>
  </si>
  <si>
    <t>Сумма НДС, руб.</t>
  </si>
  <si>
    <t>Цена с учетом НДС, руб.</t>
  </si>
  <si>
    <t>Сумма НДС по ставке 10%, руб.</t>
  </si>
  <si>
    <t>Итого начальная (максимальная) цена контракта (цена лота) (начальная цена единицы товара, начальная сумма цен единиц товара) без учета НДС, руб.</t>
  </si>
  <si>
    <t>Итого начальная (максимальная) цена  контракта (цена лота), начальная цена единицы товара, начальная сумма цен единиц товара с учетом налога на добавленную стоимость</t>
  </si>
  <si>
    <t>Приложение к Протоколу НМЦД</t>
  </si>
  <si>
    <t xml:space="preserve">Средняя цена*
</t>
  </si>
  <si>
    <t xml:space="preserve">
</t>
  </si>
  <si>
    <t>Способ определения поставщика (подрядчика, исполнителя) - Запрос предложений</t>
  </si>
  <si>
    <t>Дуплексер Racio Antenna RDF6U2-10 или эквивалент</t>
  </si>
  <si>
    <t>ВЧ-разъём UHF (male) PL259 обжимной под кабель 8D-FB или эквивалент</t>
  </si>
  <si>
    <t>Монтажный шкаф</t>
  </si>
  <si>
    <t>Шт.</t>
  </si>
  <si>
    <t>Шт</t>
  </si>
  <si>
    <t>М.</t>
  </si>
  <si>
    <t>6 месяцев</t>
  </si>
  <si>
    <t>Ретранслятор Hytera HR1065 Basic или эквивалент</t>
  </si>
  <si>
    <t>Кабельная сборка</t>
  </si>
  <si>
    <t>Антенна базовая Diamond BC-205 или эквивалент</t>
  </si>
  <si>
    <t>Кабель (фидер) коаксиальный чёрный 8D-FB или эквивалент</t>
  </si>
  <si>
    <t>Радиостанция Motorola DP-1400 (2300) PTI502C цифровая или эквивалент</t>
  </si>
  <si>
    <t>Ф.И.О. и должность лица, составившего указанные сведения: Заместитель руководителя АХО - заведующий складом</t>
  </si>
  <si>
    <t>С.В. Жуков</t>
  </si>
  <si>
    <r>
      <t xml:space="preserve">Определение начальной (максимальной) цены контракта (цены лота) </t>
    </r>
    <r>
      <rPr>
        <b/>
        <sz val="11"/>
        <color indexed="8"/>
        <rFont val="Times New Roman"/>
        <family val="1"/>
        <charset val="204"/>
      </rPr>
      <t xml:space="preserve">
на поставку средств связи и оборудования </t>
    </r>
    <r>
      <rPr>
        <sz val="11"/>
        <color indexed="8"/>
        <rFont val="Times New Roman"/>
        <family val="1"/>
        <charset val="204"/>
      </rPr>
      <t>методом анализа рыночной стоимости закупаемых товаров, работ, услуг</t>
    </r>
  </si>
  <si>
    <t>Сумма НДС по ставке 22%, руб.</t>
  </si>
  <si>
    <t>Заключение № 11 от "28" ноября 2025 года ООО "ЕЦОЭ", рекаомендуемая экспертной организацией цена договора составляет</t>
  </si>
  <si>
    <t>Начальная (максимальная) цена договора (Заключение № 11 от "28" ноября 2025 года ООО "ЕЦОЭ") составляет: 4 624 657,00 в том числе НДС 22%.</t>
  </si>
  <si>
    <t>Дата составления                                                                                                                   "08" декабря  2025 г.</t>
  </si>
  <si>
    <t>Цена по результатм экспертизы за единицу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</si>
</sst>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₽&quot;_-;\-* #,##0.00\ &quot;₽&quot;_-;_-* &quot;-&quot;??\ &quot;₽&quot;_-;_-@_-"/>
    <numFmt numFmtId="164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34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/>
    <xf numFmtId="4" fontId="1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Font="1" applyAlignment="1">
      <alignment vertical="center"/>
    </xf>
    <xf numFmtId="4" fontId="1" fillId="0" borderId="0" xfId="0" applyNumberFormat="1" applyFont="1"/>
    <xf numFmtId="4" fontId="0" fillId="0" borderId="0" xfId="0" applyNumberFormat="1" applyFont="1" applyAlignment="1">
      <alignment horizontal="left" vertical="top"/>
    </xf>
    <xf numFmtId="4" fontId="0" fillId="0" borderId="0" xfId="0" applyNumberFormat="1" applyFont="1"/>
    <xf numFmtId="4" fontId="1" fillId="0" borderId="0" xfId="0" applyNumberFormat="1" applyFont="1" applyAlignment="1">
      <alignment horizontal="center" vertical="center" wrapText="1"/>
    </xf>
    <xf numFmtId="4" fontId="3" fillId="0" borderId="0" xfId="0" applyNumberFormat="1" applyFont="1"/>
    <xf numFmtId="4" fontId="3" fillId="0" borderId="0" xfId="1" applyNumberFormat="1" applyFont="1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1" fillId="3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0" fillId="3" borderId="0" xfId="0" applyFont="1" applyFill="1"/>
    <xf numFmtId="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4" fontId="8" fillId="0" borderId="0" xfId="0" applyNumberFormat="1" applyFont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3" borderId="0" xfId="0" applyFont="1" applyFill="1"/>
    <xf numFmtId="4" fontId="10" fillId="0" borderId="0" xfId="0" applyNumberFormat="1" applyFont="1"/>
    <xf numFmtId="4" fontId="8" fillId="0" borderId="0" xfId="0" applyNumberFormat="1" applyFont="1"/>
    <xf numFmtId="4" fontId="9" fillId="0" borderId="2" xfId="0" applyNumberFormat="1" applyFont="1" applyBorder="1" applyAlignment="1">
      <alignment horizontal="left" vertical="top"/>
    </xf>
    <xf numFmtId="4" fontId="1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9" fillId="0" borderId="2" xfId="0" applyFont="1" applyFill="1" applyBorder="1" applyAlignment="1">
      <alignment vertical="top"/>
    </xf>
    <xf numFmtId="0" fontId="9" fillId="0" borderId="0" xfId="0" applyFont="1" applyFill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2" xfId="0" applyFont="1" applyFill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4" fontId="0" fillId="0" borderId="0" xfId="0" applyNumberFormat="1" applyFont="1" applyAlignment="1">
      <alignment horizontal="left" vertical="center"/>
    </xf>
    <xf numFmtId="4" fontId="0" fillId="0" borderId="2" xfId="0" applyNumberFormat="1" applyFont="1" applyBorder="1" applyAlignment="1">
      <alignment horizontal="left" vertical="center"/>
    </xf>
    <xf numFmtId="4" fontId="0" fillId="0" borderId="0" xfId="0" applyNumberFormat="1" applyFont="1" applyAlignment="1">
      <alignment horizontal="left" vertical="top"/>
    </xf>
    <xf numFmtId="4" fontId="1" fillId="0" borderId="2" xfId="0" applyNumberFormat="1" applyFont="1" applyBorder="1" applyAlignment="1">
      <alignment horizontal="left" vertical="top"/>
    </xf>
    <xf numFmtId="4" fontId="1" fillId="0" borderId="2" xfId="0" applyNumberFormat="1" applyFont="1" applyFill="1" applyBorder="1" applyAlignment="1">
      <alignment horizontal="left" vertical="top"/>
    </xf>
    <xf numFmtId="0" fontId="1" fillId="0" borderId="0" xfId="0" applyFont="1" applyFill="1" applyAlignment="1">
      <alignment horizontal="left" wrapText="1"/>
    </xf>
    <xf numFmtId="0" fontId="0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4" fontId="0" fillId="4" borderId="1" xfId="0" applyNumberForma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3" fillId="6" borderId="9" xfId="0" applyFont="1" applyFill="1" applyBorder="1" applyAlignment="1">
      <alignment horizontal="center" vertical="center" wrapText="1"/>
    </xf>
    <xf numFmtId="0" fontId="13" fillId="6" borderId="10" xfId="0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4" fontId="1" fillId="8" borderId="1" xfId="0" applyNumberFormat="1" applyFont="1" applyFill="1" applyBorder="1" applyAlignment="1">
      <alignment horizontal="center" vertical="center" wrapText="1"/>
    </xf>
    <xf numFmtId="44" fontId="0" fillId="0" borderId="0" xfId="2" applyFont="1"/>
    <xf numFmtId="44" fontId="8" fillId="0" borderId="0" xfId="2" applyFont="1"/>
    <xf numFmtId="44" fontId="15" fillId="0" borderId="0" xfId="4" applyNumberFormat="1"/>
    <xf numFmtId="44" fontId="0" fillId="0" borderId="0" xfId="0" applyNumberFormat="1"/>
    <xf numFmtId="0" fontId="13" fillId="9" borderId="10" xfId="0" applyFont="1" applyFill="1" applyBorder="1" applyAlignment="1">
      <alignment horizontal="center" vertical="center" wrapText="1"/>
    </xf>
    <xf numFmtId="10" fontId="0" fillId="9" borderId="1" xfId="3" applyNumberFormat="1" applyFont="1" applyFill="1" applyBorder="1"/>
    <xf numFmtId="10" fontId="0" fillId="0" borderId="0" xfId="3" applyNumberFormat="1" applyFont="1"/>
    <xf numFmtId="10" fontId="0" fillId="9" borderId="1" xfId="3" applyNumberFormat="1" applyFont="1" applyFill="1" applyBorder="1" applyAlignment="1">
      <alignment horizontal="center" vertical="center"/>
    </xf>
    <xf numFmtId="10" fontId="8" fillId="0" borderId="0" xfId="3" applyNumberFormat="1" applyFont="1"/>
    <xf numFmtId="0" fontId="0" fillId="9" borderId="1" xfId="1" applyNumberFormat="1" applyFont="1" applyFill="1" applyBorder="1"/>
    <xf numFmtId="0" fontId="0" fillId="0" borderId="0" xfId="1" applyNumberFormat="1" applyFont="1"/>
    <xf numFmtId="0" fontId="8" fillId="0" borderId="0" xfId="1" applyNumberFormat="1" applyFont="1"/>
    <xf numFmtId="0" fontId="0" fillId="5" borderId="0" xfId="0" applyFill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0" fillId="9" borderId="1" xfId="1" applyNumberFormat="1" applyFont="1" applyFill="1" applyBorder="1" applyAlignment="1">
      <alignment horizontal="center" vertical="center"/>
    </xf>
    <xf numFmtId="44" fontId="0" fillId="0" borderId="1" xfId="0" applyNumberFormat="1" applyFill="1" applyBorder="1"/>
    <xf numFmtId="0" fontId="0" fillId="0" borderId="1" xfId="1" applyNumberFormat="1" applyFont="1" applyBorder="1"/>
    <xf numFmtId="10" fontId="0" fillId="0" borderId="1" xfId="3" applyNumberFormat="1" applyFont="1" applyBorder="1"/>
    <xf numFmtId="0" fontId="0" fillId="0" borderId="1" xfId="0" applyBorder="1"/>
    <xf numFmtId="44" fontId="17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0" fillId="0" borderId="0" xfId="0" applyFont="1" applyFill="1" applyAlignment="1">
      <alignment wrapText="1"/>
    </xf>
    <xf numFmtId="14" fontId="1" fillId="2" borderId="4" xfId="0" applyNumberFormat="1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3" borderId="7" xfId="0" applyNumberFormat="1" applyFont="1" applyFill="1" applyBorder="1" applyAlignment="1">
      <alignment horizontal="center" vertical="center" wrapText="1"/>
    </xf>
    <xf numFmtId="0" fontId="2" fillId="3" borderId="8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7" fillId="0" borderId="1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vertical="top"/>
    </xf>
    <xf numFmtId="0" fontId="2" fillId="0" borderId="3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</cellXfs>
  <cellStyles count="5">
    <cellStyle name="Гиперссылка" xfId="4" builtinId="8"/>
    <cellStyle name="Денежный" xfId="2" builtinId="4"/>
    <cellStyle name="Обычный" xfId="0" builtinId="0"/>
    <cellStyle name="Процентный" xfId="3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X35"/>
  <sheetViews>
    <sheetView tabSelected="1" topLeftCell="E4" zoomScale="70" zoomScaleNormal="70" zoomScaleSheetLayoutView="100" workbookViewId="0">
      <selection activeCell="T11" sqref="T11"/>
    </sheetView>
  </sheetViews>
  <sheetFormatPr defaultRowHeight="15" x14ac:dyDescent="0.25"/>
  <cols>
    <col min="1" max="1" width="14" style="1" hidden="1" customWidth="1"/>
    <col min="2" max="2" width="36.85546875" style="1" customWidth="1"/>
    <col min="3" max="3" width="23.42578125" style="1" customWidth="1"/>
    <col min="4" max="4" width="16.5703125" style="1" customWidth="1"/>
    <col min="5" max="7" width="12.140625" style="11" customWidth="1"/>
    <col min="8" max="8" width="12.7109375" style="11" customWidth="1"/>
    <col min="9" max="12" width="12.28515625" style="14" customWidth="1"/>
    <col min="13" max="16" width="12.7109375" style="14" customWidth="1"/>
    <col min="17" max="18" width="14.42578125" style="8" customWidth="1"/>
    <col min="19" max="19" width="16.28515625" style="1" customWidth="1"/>
    <col min="20" max="20" width="18.7109375" style="22" customWidth="1"/>
    <col min="21" max="24" width="17" style="16" customWidth="1"/>
    <col min="25" max="25" width="20.7109375" style="14" customWidth="1"/>
    <col min="26" max="26" width="21.85546875" customWidth="1"/>
    <col min="27" max="27" width="18.28515625" style="75" customWidth="1"/>
    <col min="28" max="28" width="20.28515625" style="71" hidden="1" customWidth="1"/>
    <col min="29" max="29" width="14.7109375" style="71" hidden="1" customWidth="1"/>
    <col min="30" max="30" width="12.140625" style="71" hidden="1" customWidth="1"/>
    <col min="31" max="31" width="15.85546875" style="71" hidden="1" customWidth="1"/>
    <col min="32" max="32" width="11.85546875" style="71" hidden="1" customWidth="1"/>
    <col min="33" max="33" width="13" style="71" hidden="1" customWidth="1"/>
    <col min="34" max="34" width="13.42578125" style="71" hidden="1" customWidth="1"/>
    <col min="35" max="35" width="14.85546875" style="71" hidden="1" customWidth="1"/>
    <col min="36" max="36" width="14.28515625" style="71" hidden="1" customWidth="1"/>
    <col min="37" max="37" width="13.140625" style="71" hidden="1" customWidth="1"/>
    <col min="38" max="38" width="0" style="71" hidden="1" customWidth="1"/>
    <col min="39" max="39" width="18.28515625" style="71" customWidth="1"/>
    <col min="40" max="40" width="18.28515625" customWidth="1"/>
    <col min="41" max="41" width="20.7109375" customWidth="1"/>
    <col min="42" max="42" width="19.7109375" customWidth="1"/>
    <col min="43" max="45" width="13.140625" style="65" bestFit="1" customWidth="1"/>
    <col min="253" max="253" width="27.28515625" customWidth="1"/>
    <col min="254" max="254" width="24" customWidth="1"/>
    <col min="255" max="255" width="19.28515625" customWidth="1"/>
    <col min="256" max="261" width="15" customWidth="1"/>
    <col min="262" max="262" width="16.28515625" customWidth="1"/>
    <col min="263" max="263" width="21" customWidth="1"/>
    <col min="264" max="264" width="19.28515625" customWidth="1"/>
    <col min="265" max="265" width="21.7109375" customWidth="1"/>
    <col min="266" max="266" width="22" customWidth="1"/>
  </cols>
  <sheetData>
    <row r="1" spans="2:50" ht="48" customHeight="1" x14ac:dyDescent="0.25">
      <c r="B1" s="103" t="s">
        <v>44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 t="s">
        <v>26</v>
      </c>
      <c r="R1" s="103"/>
      <c r="S1" s="103"/>
      <c r="T1" s="103"/>
      <c r="U1" s="36"/>
      <c r="V1" s="36"/>
      <c r="W1" s="103"/>
      <c r="X1" s="103"/>
      <c r="Y1" s="103"/>
    </row>
    <row r="2" spans="2:50" ht="18.95" customHeight="1" x14ac:dyDescent="0.25">
      <c r="B2" s="2"/>
      <c r="C2" s="2"/>
      <c r="D2" s="2"/>
      <c r="E2" s="9"/>
      <c r="F2" s="9"/>
      <c r="G2" s="9"/>
      <c r="H2" s="9"/>
      <c r="I2" s="12"/>
      <c r="J2" s="12"/>
      <c r="K2" s="12"/>
      <c r="L2" s="12"/>
      <c r="M2" s="12"/>
      <c r="N2" s="12"/>
      <c r="O2" s="12"/>
      <c r="P2" s="12"/>
      <c r="Q2" s="3"/>
      <c r="R2" s="3"/>
      <c r="S2" s="2"/>
      <c r="T2" s="20"/>
      <c r="U2" s="12"/>
      <c r="V2" s="12"/>
      <c r="W2" s="102"/>
      <c r="X2" s="102"/>
      <c r="Y2" s="102"/>
    </row>
    <row r="3" spans="2:50" ht="36" customHeight="1" x14ac:dyDescent="0.25">
      <c r="B3" s="129" t="s">
        <v>28</v>
      </c>
      <c r="C3" s="130"/>
      <c r="D3" s="130"/>
      <c r="E3" s="130"/>
      <c r="F3" s="130"/>
      <c r="G3" s="130"/>
      <c r="H3" s="130"/>
      <c r="I3" s="130"/>
      <c r="J3" s="19"/>
      <c r="K3" s="19"/>
      <c r="L3" s="19"/>
      <c r="M3" s="15"/>
      <c r="N3" s="15"/>
      <c r="O3" s="15"/>
      <c r="P3" s="15"/>
      <c r="Q3" s="109" t="s">
        <v>29</v>
      </c>
      <c r="R3" s="109"/>
      <c r="S3" s="110"/>
      <c r="T3" s="110"/>
      <c r="U3" s="110"/>
      <c r="V3" s="110"/>
      <c r="W3" s="110"/>
      <c r="X3" s="110"/>
      <c r="Y3" s="110"/>
    </row>
    <row r="4" spans="2:50" ht="11.45" customHeight="1" x14ac:dyDescent="0.25">
      <c r="B4" s="2"/>
      <c r="C4" s="2"/>
      <c r="D4" s="2"/>
      <c r="E4" s="9"/>
      <c r="F4" s="9"/>
      <c r="G4" s="9"/>
      <c r="H4" s="9"/>
      <c r="I4" s="12"/>
      <c r="J4" s="12"/>
      <c r="K4" s="12"/>
      <c r="L4" s="12"/>
      <c r="M4" s="12"/>
      <c r="N4" s="12"/>
      <c r="O4" s="12"/>
      <c r="P4" s="12"/>
      <c r="Q4" s="3"/>
      <c r="R4" s="3"/>
      <c r="S4" s="2"/>
      <c r="T4" s="20"/>
      <c r="U4" s="12"/>
      <c r="V4" s="12"/>
      <c r="W4" s="12"/>
      <c r="X4" s="12"/>
      <c r="Y4" s="12"/>
    </row>
    <row r="5" spans="2:50" ht="15" customHeight="1" x14ac:dyDescent="0.25">
      <c r="B5" s="86" t="s">
        <v>11</v>
      </c>
      <c r="C5" s="86" t="s">
        <v>2</v>
      </c>
      <c r="D5" s="87" t="s">
        <v>3</v>
      </c>
      <c r="E5" s="86" t="s">
        <v>4</v>
      </c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78"/>
      <c r="S5" s="87" t="s">
        <v>19</v>
      </c>
      <c r="T5" s="107" t="s">
        <v>14</v>
      </c>
      <c r="U5" s="104" t="s">
        <v>10</v>
      </c>
      <c r="V5" s="104" t="s">
        <v>20</v>
      </c>
      <c r="W5" s="104" t="s">
        <v>16</v>
      </c>
      <c r="X5" s="104" t="s">
        <v>21</v>
      </c>
      <c r="Y5" s="111" t="s">
        <v>17</v>
      </c>
      <c r="Z5" s="112" t="s">
        <v>18</v>
      </c>
      <c r="AA5" s="123" t="s">
        <v>46</v>
      </c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</row>
    <row r="6" spans="2:50" ht="32.450000000000003" customHeight="1" x14ac:dyDescent="0.25">
      <c r="B6" s="86"/>
      <c r="C6" s="86"/>
      <c r="D6" s="88"/>
      <c r="E6" s="119" t="s">
        <v>0</v>
      </c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1" t="s">
        <v>27</v>
      </c>
      <c r="R6" s="122" t="s">
        <v>49</v>
      </c>
      <c r="S6" s="88"/>
      <c r="T6" s="108"/>
      <c r="U6" s="105"/>
      <c r="V6" s="105"/>
      <c r="W6" s="105"/>
      <c r="X6" s="105"/>
      <c r="Y6" s="111"/>
      <c r="Z6" s="11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</row>
    <row r="7" spans="2:50" ht="31.5" customHeight="1" x14ac:dyDescent="0.25">
      <c r="B7" s="86"/>
      <c r="C7" s="86"/>
      <c r="D7" s="88"/>
      <c r="E7" s="116" t="s">
        <v>5</v>
      </c>
      <c r="F7" s="117"/>
      <c r="G7" s="117"/>
      <c r="H7" s="118"/>
      <c r="I7" s="116" t="s">
        <v>6</v>
      </c>
      <c r="J7" s="117"/>
      <c r="K7" s="117"/>
      <c r="L7" s="118"/>
      <c r="M7" s="116" t="s">
        <v>7</v>
      </c>
      <c r="N7" s="117"/>
      <c r="O7" s="117"/>
      <c r="P7" s="118"/>
      <c r="Q7" s="122"/>
      <c r="R7" s="122"/>
      <c r="S7" s="88"/>
      <c r="T7" s="108"/>
      <c r="U7" s="105"/>
      <c r="V7" s="105"/>
      <c r="W7" s="105"/>
      <c r="X7" s="105"/>
      <c r="Y7" s="111"/>
      <c r="Z7" s="11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</row>
    <row r="8" spans="2:50" ht="43.5" customHeight="1" thickBot="1" x14ac:dyDescent="0.3">
      <c r="B8" s="87"/>
      <c r="C8" s="87"/>
      <c r="D8" s="88"/>
      <c r="E8" s="56" t="s">
        <v>20</v>
      </c>
      <c r="F8" s="56" t="s">
        <v>16</v>
      </c>
      <c r="G8" s="56" t="s">
        <v>21</v>
      </c>
      <c r="H8" s="52" t="s">
        <v>22</v>
      </c>
      <c r="I8" s="56" t="s">
        <v>20</v>
      </c>
      <c r="J8" s="56" t="s">
        <v>16</v>
      </c>
      <c r="K8" s="56" t="s">
        <v>21</v>
      </c>
      <c r="L8" s="52" t="s">
        <v>22</v>
      </c>
      <c r="M8" s="56" t="s">
        <v>20</v>
      </c>
      <c r="N8" s="56" t="s">
        <v>16</v>
      </c>
      <c r="O8" s="56" t="s">
        <v>21</v>
      </c>
      <c r="P8" s="52" t="s">
        <v>22</v>
      </c>
      <c r="Q8" s="122"/>
      <c r="R8" s="132"/>
      <c r="S8" s="88"/>
      <c r="T8" s="108"/>
      <c r="U8" s="105"/>
      <c r="V8" s="105"/>
      <c r="W8" s="106"/>
      <c r="X8" s="106"/>
      <c r="Y8" s="111"/>
      <c r="Z8" s="114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</row>
    <row r="9" spans="2:50" ht="46.5" customHeight="1" thickBot="1" x14ac:dyDescent="0.3">
      <c r="B9" s="61" t="s">
        <v>37</v>
      </c>
      <c r="C9" s="4" t="s">
        <v>12</v>
      </c>
      <c r="D9" s="51" t="s">
        <v>33</v>
      </c>
      <c r="E9" s="55">
        <f>H9/(100+F9)*100</f>
        <v>247540.98360655739</v>
      </c>
      <c r="F9" s="55">
        <v>22</v>
      </c>
      <c r="G9" s="55">
        <f>E9/100*F9</f>
        <v>54459.016393442624</v>
      </c>
      <c r="H9" s="53">
        <v>302000</v>
      </c>
      <c r="I9" s="55">
        <f>L9/(100+J9)*100</f>
        <v>216557.37704918033</v>
      </c>
      <c r="J9" s="55">
        <v>22</v>
      </c>
      <c r="K9" s="55">
        <f>I9/100*J9</f>
        <v>47642.62295081967</v>
      </c>
      <c r="L9" s="53">
        <v>264200</v>
      </c>
      <c r="M9" s="55">
        <f>P9/(100+N9)*100</f>
        <v>229508.19672131148</v>
      </c>
      <c r="N9" s="55">
        <v>22</v>
      </c>
      <c r="O9" s="55">
        <f>M9/100*N9</f>
        <v>50491.803278688523</v>
      </c>
      <c r="P9" s="54">
        <v>280000</v>
      </c>
      <c r="Q9" s="133">
        <f>ROUND((H9+L9+P9)/3,2)</f>
        <v>282066.67</v>
      </c>
      <c r="R9" s="63">
        <f>Q9-Q9*AM9</f>
        <v>282066.67</v>
      </c>
      <c r="S9" s="18">
        <f>MAX(H9,L9,P9)/MIN(H9,L9,P9)*100-100</f>
        <v>14.307342922028781</v>
      </c>
      <c r="T9" s="21" t="s">
        <v>15</v>
      </c>
      <c r="U9" s="51">
        <v>3</v>
      </c>
      <c r="V9" s="57">
        <f t="shared" ref="V9:V11" si="0">Y9/(100+W9)*100</f>
        <v>693606.56557377055</v>
      </c>
      <c r="W9" s="55">
        <v>22</v>
      </c>
      <c r="X9" s="23">
        <f>V9/100*W9</f>
        <v>152593.44442622951</v>
      </c>
      <c r="Y9" s="64">
        <f>R9*U9</f>
        <v>846200.01</v>
      </c>
      <c r="Z9" s="10" t="s">
        <v>8</v>
      </c>
      <c r="AA9" s="74">
        <v>0</v>
      </c>
      <c r="AB9" s="70"/>
      <c r="AC9" s="72">
        <v>742622.9508196722</v>
      </c>
      <c r="AD9" s="72">
        <v>163377.04918032789</v>
      </c>
      <c r="AE9" s="72">
        <v>906000</v>
      </c>
      <c r="AF9" s="72">
        <v>649672.13114754099</v>
      </c>
      <c r="AG9" s="72">
        <v>142927.86885245901</v>
      </c>
      <c r="AH9" s="72">
        <v>792600</v>
      </c>
      <c r="AI9" s="72">
        <v>688524.59016393451</v>
      </c>
      <c r="AJ9" s="72">
        <v>151475.40983606558</v>
      </c>
      <c r="AK9" s="72">
        <v>840000</v>
      </c>
      <c r="AL9" s="70"/>
      <c r="AM9" s="70">
        <v>0</v>
      </c>
      <c r="AN9" s="81">
        <f>R9*U9</f>
        <v>846200.01</v>
      </c>
      <c r="AO9" s="68"/>
      <c r="AP9" s="68"/>
      <c r="AQ9" s="67"/>
      <c r="AR9" s="67"/>
      <c r="AS9" s="67"/>
    </row>
    <row r="10" spans="2:50" ht="46.5" customHeight="1" thickBot="1" x14ac:dyDescent="0.3">
      <c r="B10" s="62" t="s">
        <v>30</v>
      </c>
      <c r="C10" s="4" t="s">
        <v>12</v>
      </c>
      <c r="D10" s="51" t="s">
        <v>33</v>
      </c>
      <c r="E10" s="55">
        <f t="shared" ref="E10:E11" si="1">H10/(100+F10)*100</f>
        <v>19672.131147540982</v>
      </c>
      <c r="F10" s="55">
        <v>22</v>
      </c>
      <c r="G10" s="55">
        <f t="shared" ref="G10:G11" si="2">E10/100*F10</f>
        <v>4327.8688524590161</v>
      </c>
      <c r="H10" s="53">
        <v>24000</v>
      </c>
      <c r="I10" s="55">
        <f t="shared" ref="I10:I11" si="3">L10/(100+J10)*100</f>
        <v>17336.065573770491</v>
      </c>
      <c r="J10" s="55">
        <v>22</v>
      </c>
      <c r="K10" s="55">
        <f t="shared" ref="K10:K11" si="4">I10/100*J10</f>
        <v>3813.9344262295081</v>
      </c>
      <c r="L10" s="53">
        <v>21150</v>
      </c>
      <c r="M10" s="55">
        <f t="shared" ref="M10:M11" si="5">P10/(100+N10)*100</f>
        <v>20590.163934426229</v>
      </c>
      <c r="N10" s="55">
        <v>22</v>
      </c>
      <c r="O10" s="55">
        <f t="shared" ref="O10:O11" si="6">M10/100*N10</f>
        <v>4529.8360655737706</v>
      </c>
      <c r="P10" s="54">
        <v>25120</v>
      </c>
      <c r="Q10" s="133">
        <f t="shared" ref="Q10:Q11" si="7">ROUND((H10+L10+P10)/3,2)</f>
        <v>23423.33</v>
      </c>
      <c r="R10" s="63">
        <f t="shared" ref="R10:R16" si="8">Q10-Q10*AM10</f>
        <v>23423.33</v>
      </c>
      <c r="S10" s="60">
        <f t="shared" ref="S10:S11" si="9">MAX(H10,L10,P10)/MIN(H10,L10,P10)*100-100</f>
        <v>18.770685579196211</v>
      </c>
      <c r="T10" s="21" t="s">
        <v>15</v>
      </c>
      <c r="U10" s="51">
        <v>3</v>
      </c>
      <c r="V10" s="57">
        <f t="shared" si="0"/>
        <v>57598.352459016394</v>
      </c>
      <c r="W10" s="55">
        <v>22</v>
      </c>
      <c r="X10" s="23">
        <f t="shared" ref="X10:X11" si="10">V10/100*W10</f>
        <v>12671.637540983607</v>
      </c>
      <c r="Y10" s="64">
        <f t="shared" ref="Y10:Y16" si="11">R10*U10</f>
        <v>70269.990000000005</v>
      </c>
      <c r="Z10" s="10" t="s">
        <v>8</v>
      </c>
      <c r="AA10" s="74">
        <v>0</v>
      </c>
      <c r="AB10" s="70"/>
      <c r="AC10" s="72">
        <v>59016.393442622946</v>
      </c>
      <c r="AD10" s="72">
        <v>12983.606557377048</v>
      </c>
      <c r="AE10" s="72">
        <v>72000</v>
      </c>
      <c r="AF10" s="72">
        <v>52008.196721311469</v>
      </c>
      <c r="AG10" s="72">
        <v>11441.803278688523</v>
      </c>
      <c r="AH10" s="72">
        <v>63450</v>
      </c>
      <c r="AI10" s="72">
        <v>61770.491803278688</v>
      </c>
      <c r="AJ10" s="72">
        <v>13589.50819672131</v>
      </c>
      <c r="AK10" s="72">
        <v>75360</v>
      </c>
      <c r="AL10" s="70"/>
      <c r="AM10" s="70">
        <v>0</v>
      </c>
      <c r="AN10" s="81">
        <f t="shared" ref="AN10:AN16" si="12">R10*U10</f>
        <v>70269.990000000005</v>
      </c>
      <c r="AO10" s="68"/>
      <c r="AP10" s="68"/>
      <c r="AQ10" s="67"/>
      <c r="AR10" s="67"/>
      <c r="AS10" s="67"/>
    </row>
    <row r="11" spans="2:50" ht="48" customHeight="1" thickBot="1" x14ac:dyDescent="0.3">
      <c r="B11" s="69" t="s">
        <v>38</v>
      </c>
      <c r="C11" s="4" t="s">
        <v>12</v>
      </c>
      <c r="D11" s="51" t="s">
        <v>34</v>
      </c>
      <c r="E11" s="55">
        <f t="shared" si="1"/>
        <v>2295.0819672131147</v>
      </c>
      <c r="F11" s="55">
        <v>22</v>
      </c>
      <c r="G11" s="55">
        <f t="shared" si="2"/>
        <v>504.91803278688519</v>
      </c>
      <c r="H11" s="53">
        <v>2800</v>
      </c>
      <c r="I11" s="55">
        <f t="shared" si="3"/>
        <v>2049.1803278688526</v>
      </c>
      <c r="J11" s="55">
        <v>22</v>
      </c>
      <c r="K11" s="55">
        <f t="shared" si="4"/>
        <v>450.81967213114757</v>
      </c>
      <c r="L11" s="53">
        <v>2500</v>
      </c>
      <c r="M11" s="55">
        <f t="shared" si="5"/>
        <v>2397.5409836065573</v>
      </c>
      <c r="N11" s="55">
        <v>22</v>
      </c>
      <c r="O11" s="55">
        <f t="shared" si="6"/>
        <v>527.45901639344265</v>
      </c>
      <c r="P11" s="54">
        <v>2925</v>
      </c>
      <c r="Q11" s="133">
        <f t="shared" si="7"/>
        <v>2741.67</v>
      </c>
      <c r="R11" s="63">
        <f t="shared" si="8"/>
        <v>2480</v>
      </c>
      <c r="S11" s="60">
        <f t="shared" si="9"/>
        <v>17</v>
      </c>
      <c r="T11" s="21" t="s">
        <v>15</v>
      </c>
      <c r="U11" s="51">
        <v>6</v>
      </c>
      <c r="V11" s="57">
        <f t="shared" si="0"/>
        <v>12196.72131147541</v>
      </c>
      <c r="W11" s="55">
        <v>22</v>
      </c>
      <c r="X11" s="23">
        <f t="shared" si="10"/>
        <v>2683.2786885245901</v>
      </c>
      <c r="Y11" s="64">
        <f t="shared" si="11"/>
        <v>14880</v>
      </c>
      <c r="Z11" s="10" t="s">
        <v>8</v>
      </c>
      <c r="AA11" s="74">
        <v>1570.0200000000004</v>
      </c>
      <c r="AB11" s="70"/>
      <c r="AC11" s="72">
        <v>13770.491803278688</v>
      </c>
      <c r="AD11" s="72">
        <v>3029.5081967213114</v>
      </c>
      <c r="AE11" s="72">
        <v>16800</v>
      </c>
      <c r="AF11" s="72">
        <v>12295.081967213115</v>
      </c>
      <c r="AG11" s="72">
        <v>2704.9180327868853</v>
      </c>
      <c r="AH11" s="72">
        <v>15000</v>
      </c>
      <c r="AI11" s="72">
        <v>14385.245901639344</v>
      </c>
      <c r="AJ11" s="72">
        <v>3164.7540983606559</v>
      </c>
      <c r="AK11" s="72">
        <v>17550</v>
      </c>
      <c r="AL11" s="70"/>
      <c r="AM11" s="70">
        <v>9.5441829250055621E-2</v>
      </c>
      <c r="AN11" s="81">
        <f t="shared" si="12"/>
        <v>14880</v>
      </c>
      <c r="AO11" s="68"/>
      <c r="AP11" s="68"/>
    </row>
    <row r="12" spans="2:50" ht="46.5" customHeight="1" thickBot="1" x14ac:dyDescent="0.3">
      <c r="B12" s="62" t="s">
        <v>39</v>
      </c>
      <c r="C12" s="4" t="s">
        <v>12</v>
      </c>
      <c r="D12" s="51" t="s">
        <v>33</v>
      </c>
      <c r="E12" s="55">
        <f t="shared" ref="E12:E16" si="13">H12/(100+F12)*100</f>
        <v>13114.754098360654</v>
      </c>
      <c r="F12" s="55">
        <v>22</v>
      </c>
      <c r="G12" s="55">
        <f t="shared" ref="G12:G16" si="14">E12/100*F12</f>
        <v>2885.2459016393441</v>
      </c>
      <c r="H12" s="53">
        <v>16000</v>
      </c>
      <c r="I12" s="55">
        <f t="shared" ref="I12:I16" si="15">L12/(100+J12)*100</f>
        <v>11885.245901639344</v>
      </c>
      <c r="J12" s="55">
        <v>22</v>
      </c>
      <c r="K12" s="55">
        <f t="shared" ref="K12:K16" si="16">I12/100*J12</f>
        <v>2614.7540983606555</v>
      </c>
      <c r="L12" s="53">
        <v>14500</v>
      </c>
      <c r="M12" s="55">
        <f t="shared" ref="M12:M16" si="17">P12/(100+N12)*100</f>
        <v>13934.426229508195</v>
      </c>
      <c r="N12" s="55">
        <v>22</v>
      </c>
      <c r="O12" s="55">
        <f t="shared" ref="O12:O16" si="18">M12/100*N12</f>
        <v>3065.5737704918033</v>
      </c>
      <c r="P12" s="54">
        <v>17000</v>
      </c>
      <c r="Q12" s="133">
        <f t="shared" ref="Q12:Q16" si="19">ROUND((H12+L12+P12)/3,2)</f>
        <v>15833.33</v>
      </c>
      <c r="R12" s="63">
        <f t="shared" si="8"/>
        <v>13280</v>
      </c>
      <c r="S12" s="18">
        <f t="shared" ref="S12:S16" si="20">MAX(H12,L12,P12)/MIN(H12,L12,P12)*100-100</f>
        <v>17.241379310344811</v>
      </c>
      <c r="T12" s="21" t="s">
        <v>15</v>
      </c>
      <c r="U12" s="51">
        <v>3</v>
      </c>
      <c r="V12" s="57">
        <f t="shared" ref="V12:V16" si="21">Y12/(100+W12)*100</f>
        <v>32655.737704918032</v>
      </c>
      <c r="W12" s="55">
        <v>22</v>
      </c>
      <c r="X12" s="23">
        <f t="shared" ref="X12:X16" si="22">V12/100*W12</f>
        <v>7184.2622950819677</v>
      </c>
      <c r="Y12" s="64">
        <f t="shared" si="11"/>
        <v>39840</v>
      </c>
      <c r="Z12" s="10" t="s">
        <v>8</v>
      </c>
      <c r="AA12" s="74">
        <v>7659.989999999998</v>
      </c>
      <c r="AB12" s="70"/>
      <c r="AC12" s="72">
        <v>39344.262295081964</v>
      </c>
      <c r="AD12" s="72">
        <v>8655.7377049180323</v>
      </c>
      <c r="AE12" s="72">
        <v>48000</v>
      </c>
      <c r="AF12" s="72">
        <v>35655.737704918036</v>
      </c>
      <c r="AG12" s="72">
        <v>7844.2622950819677</v>
      </c>
      <c r="AH12" s="72">
        <v>43500</v>
      </c>
      <c r="AI12" s="72">
        <v>41803.278688524588</v>
      </c>
      <c r="AJ12" s="72">
        <v>9196.7213114754086</v>
      </c>
      <c r="AK12" s="72">
        <v>51000</v>
      </c>
      <c r="AL12" s="70"/>
      <c r="AM12" s="70">
        <v>0.16126298131852235</v>
      </c>
      <c r="AN12" s="81">
        <f t="shared" si="12"/>
        <v>39840</v>
      </c>
      <c r="AO12" s="68"/>
      <c r="AP12" s="68"/>
      <c r="AQ12" s="67"/>
      <c r="AR12" s="67"/>
      <c r="AS12" s="67"/>
    </row>
    <row r="13" spans="2:50" ht="46.5" customHeight="1" thickBot="1" x14ac:dyDescent="0.3">
      <c r="B13" s="62" t="s">
        <v>40</v>
      </c>
      <c r="C13" s="4" t="s">
        <v>12</v>
      </c>
      <c r="D13" s="51" t="s">
        <v>35</v>
      </c>
      <c r="E13" s="55">
        <f t="shared" si="13"/>
        <v>295.08196721311475</v>
      </c>
      <c r="F13" s="55">
        <v>22</v>
      </c>
      <c r="G13" s="55">
        <f t="shared" si="14"/>
        <v>64.918032786885249</v>
      </c>
      <c r="H13" s="53">
        <v>360</v>
      </c>
      <c r="I13" s="55">
        <f t="shared" si="15"/>
        <v>262.29508196721309</v>
      </c>
      <c r="J13" s="55">
        <v>22</v>
      </c>
      <c r="K13" s="55">
        <f t="shared" si="16"/>
        <v>57.704918032786878</v>
      </c>
      <c r="L13" s="53">
        <v>320</v>
      </c>
      <c r="M13" s="55">
        <f t="shared" si="17"/>
        <v>312.4590163934426</v>
      </c>
      <c r="N13" s="55">
        <v>22</v>
      </c>
      <c r="O13" s="55">
        <f t="shared" si="18"/>
        <v>68.740983606557378</v>
      </c>
      <c r="P13" s="54">
        <v>381.2</v>
      </c>
      <c r="Q13" s="133">
        <f t="shared" si="19"/>
        <v>353.73</v>
      </c>
      <c r="R13" s="63">
        <f t="shared" si="8"/>
        <v>183.67000000000002</v>
      </c>
      <c r="S13" s="60">
        <f t="shared" si="20"/>
        <v>19.124999999999986</v>
      </c>
      <c r="T13" s="21" t="s">
        <v>15</v>
      </c>
      <c r="U13" s="51">
        <v>100</v>
      </c>
      <c r="V13" s="57">
        <f t="shared" si="21"/>
        <v>15054.918032786883</v>
      </c>
      <c r="W13" s="55">
        <v>22</v>
      </c>
      <c r="X13" s="23">
        <f t="shared" si="22"/>
        <v>3312.0819672131147</v>
      </c>
      <c r="Y13" s="64">
        <f t="shared" si="11"/>
        <v>18367</v>
      </c>
      <c r="Z13" s="10" t="s">
        <v>8</v>
      </c>
      <c r="AA13" s="74">
        <v>17006</v>
      </c>
      <c r="AB13" s="70"/>
      <c r="AC13" s="72">
        <v>29508.196721311477</v>
      </c>
      <c r="AD13" s="72">
        <v>6491.8032786885242</v>
      </c>
      <c r="AE13" s="72">
        <v>36000</v>
      </c>
      <c r="AF13" s="72">
        <v>26229.508196721308</v>
      </c>
      <c r="AG13" s="72">
        <v>5770.4918032786882</v>
      </c>
      <c r="AH13" s="72">
        <v>32000</v>
      </c>
      <c r="AI13" s="72">
        <v>31245.901639344258</v>
      </c>
      <c r="AJ13" s="72">
        <v>6874.0983606557375</v>
      </c>
      <c r="AK13" s="72">
        <v>38120</v>
      </c>
      <c r="AL13" s="70"/>
      <c r="AM13" s="70">
        <v>0.48076216323184351</v>
      </c>
      <c r="AN13" s="81">
        <f t="shared" si="12"/>
        <v>18367</v>
      </c>
      <c r="AO13" s="68"/>
      <c r="AP13" s="68"/>
      <c r="AQ13" s="67"/>
      <c r="AR13" s="67"/>
      <c r="AS13" s="67"/>
    </row>
    <row r="14" spans="2:50" ht="46.5" customHeight="1" thickBot="1" x14ac:dyDescent="0.3">
      <c r="B14" s="62" t="s">
        <v>31</v>
      </c>
      <c r="C14" s="4" t="s">
        <v>12</v>
      </c>
      <c r="D14" s="51" t="s">
        <v>33</v>
      </c>
      <c r="E14" s="55">
        <f t="shared" si="13"/>
        <v>368.85245901639342</v>
      </c>
      <c r="F14" s="55">
        <v>22</v>
      </c>
      <c r="G14" s="55">
        <f t="shared" si="14"/>
        <v>81.147540983606561</v>
      </c>
      <c r="H14" s="53">
        <v>450</v>
      </c>
      <c r="I14" s="55">
        <f t="shared" si="15"/>
        <v>319.67213114754099</v>
      </c>
      <c r="J14" s="55">
        <v>22</v>
      </c>
      <c r="K14" s="55">
        <f t="shared" si="16"/>
        <v>70.327868852459019</v>
      </c>
      <c r="L14" s="53">
        <v>390</v>
      </c>
      <c r="M14" s="55">
        <f t="shared" si="17"/>
        <v>344.26229508196718</v>
      </c>
      <c r="N14" s="55">
        <v>22</v>
      </c>
      <c r="O14" s="55">
        <f t="shared" si="18"/>
        <v>75.73770491803279</v>
      </c>
      <c r="P14" s="54">
        <v>420</v>
      </c>
      <c r="Q14" s="133">
        <f t="shared" si="19"/>
        <v>420</v>
      </c>
      <c r="R14" s="63">
        <f t="shared" si="8"/>
        <v>200</v>
      </c>
      <c r="S14" s="18">
        <f t="shared" si="20"/>
        <v>15.384615384615373</v>
      </c>
      <c r="T14" s="21" t="s">
        <v>15</v>
      </c>
      <c r="U14" s="51">
        <v>6</v>
      </c>
      <c r="V14" s="57">
        <f t="shared" si="21"/>
        <v>983.60655737704917</v>
      </c>
      <c r="W14" s="55">
        <v>22</v>
      </c>
      <c r="X14" s="23">
        <f t="shared" si="22"/>
        <v>216.39344262295083</v>
      </c>
      <c r="Y14" s="64">
        <f t="shared" si="11"/>
        <v>1200</v>
      </c>
      <c r="Z14" s="10" t="s">
        <v>8</v>
      </c>
      <c r="AA14" s="74">
        <v>1320</v>
      </c>
      <c r="AB14" s="70"/>
      <c r="AC14" s="72">
        <v>2213.1147540983607</v>
      </c>
      <c r="AD14" s="72">
        <v>486.88524590163934</v>
      </c>
      <c r="AE14" s="72">
        <v>2700</v>
      </c>
      <c r="AF14" s="72">
        <v>1918.032786885246</v>
      </c>
      <c r="AG14" s="72">
        <v>421.96721311475409</v>
      </c>
      <c r="AH14" s="72">
        <v>2340</v>
      </c>
      <c r="AI14" s="72">
        <v>2065.5737704918029</v>
      </c>
      <c r="AJ14" s="72">
        <v>454.42622950819663</v>
      </c>
      <c r="AK14" s="72">
        <v>2520</v>
      </c>
      <c r="AL14" s="70"/>
      <c r="AM14" s="70">
        <v>0.52380952380952384</v>
      </c>
      <c r="AN14" s="81">
        <f t="shared" si="12"/>
        <v>1200</v>
      </c>
      <c r="AO14" s="68"/>
      <c r="AP14" s="68"/>
      <c r="AQ14" s="67"/>
      <c r="AR14" s="67"/>
    </row>
    <row r="15" spans="2:50" ht="46.5" customHeight="1" thickBot="1" x14ac:dyDescent="0.3">
      <c r="B15" s="62" t="s">
        <v>41</v>
      </c>
      <c r="C15" s="4" t="s">
        <v>12</v>
      </c>
      <c r="D15" s="51" t="s">
        <v>33</v>
      </c>
      <c r="E15" s="55">
        <f t="shared" si="13"/>
        <v>35245.901639344258</v>
      </c>
      <c r="F15" s="55">
        <v>22</v>
      </c>
      <c r="G15" s="55">
        <f t="shared" si="14"/>
        <v>7754.0983606557375</v>
      </c>
      <c r="H15" s="53">
        <v>43000</v>
      </c>
      <c r="I15" s="55">
        <f t="shared" si="15"/>
        <v>30759.836065573767</v>
      </c>
      <c r="J15" s="55">
        <v>22</v>
      </c>
      <c r="K15" s="55">
        <f t="shared" si="16"/>
        <v>6767.1639344262294</v>
      </c>
      <c r="L15" s="53">
        <v>37527</v>
      </c>
      <c r="M15" s="55">
        <f t="shared" si="17"/>
        <v>32786.885245901642</v>
      </c>
      <c r="N15" s="55">
        <v>22</v>
      </c>
      <c r="O15" s="55">
        <f t="shared" si="18"/>
        <v>7213.1147540983611</v>
      </c>
      <c r="P15" s="54">
        <v>40000</v>
      </c>
      <c r="Q15" s="133">
        <f t="shared" si="19"/>
        <v>40175.67</v>
      </c>
      <c r="R15" s="63">
        <f t="shared" si="8"/>
        <v>36000</v>
      </c>
      <c r="S15" s="18">
        <f t="shared" si="20"/>
        <v>14.584166067098352</v>
      </c>
      <c r="T15" s="21" t="s">
        <v>15</v>
      </c>
      <c r="U15" s="51">
        <v>100</v>
      </c>
      <c r="V15" s="57">
        <f t="shared" si="21"/>
        <v>2950819.6721311477</v>
      </c>
      <c r="W15" s="55">
        <v>22</v>
      </c>
      <c r="X15" s="23">
        <f t="shared" si="22"/>
        <v>649180.32786885253</v>
      </c>
      <c r="Y15" s="64">
        <f t="shared" si="11"/>
        <v>3600000</v>
      </c>
      <c r="Z15" s="10" t="s">
        <v>8</v>
      </c>
      <c r="AA15" s="74">
        <v>417567</v>
      </c>
      <c r="AB15" s="70"/>
      <c r="AC15" s="72">
        <v>3524590.1639344259</v>
      </c>
      <c r="AD15" s="72">
        <v>775409.83606557362</v>
      </c>
      <c r="AE15" s="72">
        <v>4300000</v>
      </c>
      <c r="AF15" s="72">
        <v>3075983.6065573767</v>
      </c>
      <c r="AG15" s="72">
        <v>676716.39344262285</v>
      </c>
      <c r="AH15" s="72">
        <v>3752700</v>
      </c>
      <c r="AI15" s="72">
        <v>3278688.524590164</v>
      </c>
      <c r="AJ15" s="72">
        <v>721311.47540983616</v>
      </c>
      <c r="AK15" s="72">
        <v>4000000</v>
      </c>
      <c r="AL15" s="70"/>
      <c r="AM15" s="70">
        <v>0.10393529218056596</v>
      </c>
      <c r="AN15" s="81">
        <f t="shared" si="12"/>
        <v>3600000</v>
      </c>
      <c r="AO15" s="68"/>
      <c r="AP15" s="68"/>
      <c r="AQ15" s="67"/>
      <c r="AR15" s="67"/>
      <c r="AS15" s="67"/>
    </row>
    <row r="16" spans="2:50" ht="46.5" customHeight="1" thickBot="1" x14ac:dyDescent="0.3">
      <c r="B16" s="62" t="s">
        <v>32</v>
      </c>
      <c r="C16" s="4" t="s">
        <v>12</v>
      </c>
      <c r="D16" s="51" t="s">
        <v>33</v>
      </c>
      <c r="E16" s="55">
        <f t="shared" si="13"/>
        <v>9016.3934426229498</v>
      </c>
      <c r="F16" s="55">
        <v>22</v>
      </c>
      <c r="G16" s="55">
        <f t="shared" si="14"/>
        <v>1983.6065573770491</v>
      </c>
      <c r="H16" s="53">
        <v>11000</v>
      </c>
      <c r="I16" s="55">
        <f t="shared" si="15"/>
        <v>8606.557377049181</v>
      </c>
      <c r="J16" s="55">
        <v>22</v>
      </c>
      <c r="K16" s="55">
        <f t="shared" si="16"/>
        <v>1893.4426229508199</v>
      </c>
      <c r="L16" s="53">
        <v>10500</v>
      </c>
      <c r="M16" s="55">
        <f t="shared" si="17"/>
        <v>10163.934426229509</v>
      </c>
      <c r="N16" s="55">
        <v>22</v>
      </c>
      <c r="O16" s="55">
        <f t="shared" si="18"/>
        <v>2236.0655737704919</v>
      </c>
      <c r="P16" s="54">
        <v>12400</v>
      </c>
      <c r="Q16" s="133">
        <f t="shared" si="19"/>
        <v>11300</v>
      </c>
      <c r="R16" s="63">
        <f t="shared" si="8"/>
        <v>11300</v>
      </c>
      <c r="S16" s="60">
        <f t="shared" si="20"/>
        <v>18.095238095238102</v>
      </c>
      <c r="T16" s="21" t="s">
        <v>15</v>
      </c>
      <c r="U16" s="51">
        <v>3</v>
      </c>
      <c r="V16" s="57">
        <f t="shared" si="21"/>
        <v>27786.885245901642</v>
      </c>
      <c r="W16" s="55">
        <v>22</v>
      </c>
      <c r="X16" s="23">
        <f t="shared" si="22"/>
        <v>6113.1147540983611</v>
      </c>
      <c r="Y16" s="64">
        <f t="shared" si="11"/>
        <v>33900</v>
      </c>
      <c r="Z16" s="10" t="s">
        <v>8</v>
      </c>
      <c r="AA16" s="74">
        <v>0</v>
      </c>
      <c r="AB16" s="70"/>
      <c r="AC16" s="72">
        <v>27049.180327868849</v>
      </c>
      <c r="AD16" s="72">
        <v>5950.8196721311469</v>
      </c>
      <c r="AE16" s="72">
        <v>33000</v>
      </c>
      <c r="AF16" s="72">
        <v>25819.672131147541</v>
      </c>
      <c r="AG16" s="72">
        <v>5680.3278688524588</v>
      </c>
      <c r="AH16" s="72">
        <v>31500</v>
      </c>
      <c r="AI16" s="72">
        <v>30491.803278688527</v>
      </c>
      <c r="AJ16" s="72">
        <v>6708.1967213114758</v>
      </c>
      <c r="AK16" s="72">
        <v>37200</v>
      </c>
      <c r="AL16" s="70"/>
      <c r="AM16" s="70">
        <v>0</v>
      </c>
      <c r="AN16" s="81">
        <f t="shared" si="12"/>
        <v>33900</v>
      </c>
      <c r="AO16" s="68"/>
      <c r="AP16" s="68"/>
      <c r="AQ16" s="67"/>
      <c r="AR16" s="67"/>
      <c r="AS16" s="67"/>
      <c r="AX16" s="77"/>
    </row>
    <row r="17" spans="2:45" ht="78" customHeight="1" x14ac:dyDescent="0.25">
      <c r="B17" s="58" t="s">
        <v>24</v>
      </c>
      <c r="C17" s="59" t="s">
        <v>8</v>
      </c>
      <c r="D17" s="59" t="s">
        <v>8</v>
      </c>
      <c r="E17" s="115" t="str">
        <f>AC17</f>
        <v>Х</v>
      </c>
      <c r="F17" s="115"/>
      <c r="G17" s="115"/>
      <c r="H17" s="115"/>
      <c r="I17" s="115" t="str">
        <f>AF17</f>
        <v>Х</v>
      </c>
      <c r="J17" s="115"/>
      <c r="K17" s="115"/>
      <c r="L17" s="115"/>
      <c r="M17" s="115" t="str">
        <f>AI17</f>
        <v>Х</v>
      </c>
      <c r="N17" s="115"/>
      <c r="O17" s="115"/>
      <c r="P17" s="115"/>
      <c r="Q17" s="50" t="s">
        <v>8</v>
      </c>
      <c r="R17" s="50"/>
      <c r="S17" s="50" t="s">
        <v>8</v>
      </c>
      <c r="T17" s="50" t="s">
        <v>8</v>
      </c>
      <c r="U17" s="50" t="s">
        <v>8</v>
      </c>
      <c r="V17" s="50" t="s">
        <v>8</v>
      </c>
      <c r="W17" s="5" t="s">
        <v>8</v>
      </c>
      <c r="X17" s="5" t="s">
        <v>8</v>
      </c>
      <c r="Y17" s="35">
        <f>SUM(V9:V16)</f>
        <v>3790702.4590163934</v>
      </c>
      <c r="Z17" s="10" t="s">
        <v>8</v>
      </c>
      <c r="AA17" s="55" t="s">
        <v>8</v>
      </c>
      <c r="AB17" s="55" t="s">
        <v>8</v>
      </c>
      <c r="AC17" s="55" t="s">
        <v>8</v>
      </c>
      <c r="AD17" s="55" t="s">
        <v>8</v>
      </c>
      <c r="AE17" s="55" t="s">
        <v>8</v>
      </c>
      <c r="AF17" s="55" t="s">
        <v>8</v>
      </c>
      <c r="AG17" s="55" t="s">
        <v>8</v>
      </c>
      <c r="AH17" s="55" t="s">
        <v>8</v>
      </c>
      <c r="AI17" s="55" t="s">
        <v>8</v>
      </c>
      <c r="AJ17" s="55" t="s">
        <v>8</v>
      </c>
      <c r="AK17" s="55" t="s">
        <v>8</v>
      </c>
      <c r="AL17" s="55" t="s">
        <v>8</v>
      </c>
      <c r="AM17" s="55" t="s">
        <v>8</v>
      </c>
      <c r="AN17" s="55" t="s">
        <v>8</v>
      </c>
    </row>
    <row r="18" spans="2:45" ht="33.950000000000003" hidden="1" customHeight="1" x14ac:dyDescent="0.25">
      <c r="B18" s="24" t="s">
        <v>23</v>
      </c>
      <c r="C18" s="4" t="s">
        <v>8</v>
      </c>
      <c r="D18" s="4" t="s">
        <v>8</v>
      </c>
      <c r="E18" s="99">
        <f>SUMIF(F9:F16,10,AD9:AD16)</f>
        <v>0</v>
      </c>
      <c r="F18" s="100"/>
      <c r="G18" s="100"/>
      <c r="H18" s="101"/>
      <c r="I18" s="99">
        <f>SUMIF(J9:J16,10,AG9:AG16)</f>
        <v>0</v>
      </c>
      <c r="J18" s="100"/>
      <c r="K18" s="100"/>
      <c r="L18" s="101"/>
      <c r="M18" s="99">
        <f>SUMIF(N9:N16,10,AJ9:AJ16)</f>
        <v>0</v>
      </c>
      <c r="N18" s="100"/>
      <c r="O18" s="100"/>
      <c r="P18" s="101"/>
      <c r="Q18" s="5" t="s">
        <v>8</v>
      </c>
      <c r="R18" s="5"/>
      <c r="S18" s="5" t="s">
        <v>8</v>
      </c>
      <c r="T18" s="5" t="s">
        <v>8</v>
      </c>
      <c r="U18" s="5" t="s">
        <v>8</v>
      </c>
      <c r="V18" s="5" t="s">
        <v>8</v>
      </c>
      <c r="W18" s="5" t="s">
        <v>8</v>
      </c>
      <c r="X18" s="5" t="s">
        <v>8</v>
      </c>
      <c r="Y18" s="35">
        <f>SUMIF(W9:W16,10,X9:X16)</f>
        <v>0</v>
      </c>
      <c r="Z18" s="10" t="s">
        <v>8</v>
      </c>
      <c r="AA18" s="82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4"/>
    </row>
    <row r="19" spans="2:45" ht="33.950000000000003" customHeight="1" x14ac:dyDescent="0.25">
      <c r="B19" s="24" t="s">
        <v>45</v>
      </c>
      <c r="C19" s="4" t="s">
        <v>8</v>
      </c>
      <c r="D19" s="4" t="s">
        <v>8</v>
      </c>
      <c r="E19" s="99">
        <f>SUMIF(F9:F16,20,AD9:AD16)</f>
        <v>0</v>
      </c>
      <c r="F19" s="100"/>
      <c r="G19" s="100"/>
      <c r="H19" s="101"/>
      <c r="I19" s="99">
        <f>SUMIF(J9:J16,20,AG9:AG16)</f>
        <v>0</v>
      </c>
      <c r="J19" s="100"/>
      <c r="K19" s="100"/>
      <c r="L19" s="101"/>
      <c r="M19" s="99">
        <f>SUMIF(N9:N16,20,AJ9:AJ16)</f>
        <v>0</v>
      </c>
      <c r="N19" s="100"/>
      <c r="O19" s="100"/>
      <c r="P19" s="101"/>
      <c r="Q19" s="5" t="s">
        <v>8</v>
      </c>
      <c r="R19" s="5"/>
      <c r="S19" s="5" t="s">
        <v>8</v>
      </c>
      <c r="T19" s="5" t="s">
        <v>8</v>
      </c>
      <c r="U19" s="5" t="s">
        <v>8</v>
      </c>
      <c r="V19" s="5" t="s">
        <v>8</v>
      </c>
      <c r="W19" s="5" t="s">
        <v>8</v>
      </c>
      <c r="X19" s="5" t="s">
        <v>8</v>
      </c>
      <c r="Y19" s="35">
        <f>SUMIF(W9:W16,20,X9:X16)</f>
        <v>0</v>
      </c>
      <c r="Z19" s="10" t="s">
        <v>8</v>
      </c>
      <c r="AA19" s="55" t="s">
        <v>8</v>
      </c>
      <c r="AB19" s="55" t="s">
        <v>8</v>
      </c>
      <c r="AC19" s="55" t="s">
        <v>8</v>
      </c>
      <c r="AD19" s="55" t="s">
        <v>8</v>
      </c>
      <c r="AE19" s="55" t="s">
        <v>8</v>
      </c>
      <c r="AF19" s="55" t="s">
        <v>8</v>
      </c>
      <c r="AG19" s="55" t="s">
        <v>8</v>
      </c>
      <c r="AH19" s="55" t="s">
        <v>8</v>
      </c>
      <c r="AI19" s="55" t="s">
        <v>8</v>
      </c>
      <c r="AJ19" s="55" t="s">
        <v>8</v>
      </c>
      <c r="AK19" s="55" t="s">
        <v>8</v>
      </c>
      <c r="AL19" s="55" t="s">
        <v>8</v>
      </c>
      <c r="AM19" s="55" t="s">
        <v>8</v>
      </c>
      <c r="AN19" s="55" t="s">
        <v>8</v>
      </c>
    </row>
    <row r="20" spans="2:45" ht="89.45" customHeight="1" x14ac:dyDescent="0.25">
      <c r="B20" s="25" t="s">
        <v>25</v>
      </c>
      <c r="C20" s="4" t="s">
        <v>8</v>
      </c>
      <c r="D20" s="4" t="s">
        <v>8</v>
      </c>
      <c r="E20" s="99" t="str">
        <f>AE17</f>
        <v>Х</v>
      </c>
      <c r="F20" s="100"/>
      <c r="G20" s="100"/>
      <c r="H20" s="101"/>
      <c r="I20" s="99" t="str">
        <f>AH17</f>
        <v>Х</v>
      </c>
      <c r="J20" s="100"/>
      <c r="K20" s="100"/>
      <c r="L20" s="101"/>
      <c r="M20" s="99" t="str">
        <f>AK17</f>
        <v>Х</v>
      </c>
      <c r="N20" s="100"/>
      <c r="O20" s="100"/>
      <c r="P20" s="101"/>
      <c r="Q20" s="5" t="s">
        <v>8</v>
      </c>
      <c r="R20" s="5"/>
      <c r="S20" s="5" t="s">
        <v>8</v>
      </c>
      <c r="T20" s="5" t="s">
        <v>8</v>
      </c>
      <c r="U20" s="5" t="s">
        <v>8</v>
      </c>
      <c r="V20" s="5" t="s">
        <v>8</v>
      </c>
      <c r="W20" s="5" t="s">
        <v>8</v>
      </c>
      <c r="X20" s="5" t="s">
        <v>8</v>
      </c>
      <c r="Y20" s="34">
        <f>SUM(Y9:Y16)</f>
        <v>4624657</v>
      </c>
      <c r="Z20" s="10" t="s">
        <v>8</v>
      </c>
      <c r="AA20" s="80">
        <v>445123.00999999978</v>
      </c>
      <c r="AB20" s="72"/>
      <c r="AC20" s="72" t="e">
        <v>#VALUE!</v>
      </c>
      <c r="AD20" s="72" t="e">
        <v>#VALUE!</v>
      </c>
      <c r="AE20" s="72" t="e">
        <v>#VALUE!</v>
      </c>
      <c r="AF20" s="72" t="e">
        <v>#VALUE!</v>
      </c>
      <c r="AG20" s="72" t="e">
        <v>#VALUE!</v>
      </c>
      <c r="AH20" s="72" t="e">
        <v>#VALUE!</v>
      </c>
      <c r="AI20" s="72" t="e">
        <v>#VALUE!</v>
      </c>
      <c r="AJ20" s="72" t="e">
        <v>#VALUE!</v>
      </c>
      <c r="AK20" s="72" t="e">
        <v>#VALUE!</v>
      </c>
      <c r="AL20" s="72"/>
      <c r="AM20" s="72">
        <v>8.7799275140539979E-2</v>
      </c>
      <c r="AN20" s="85">
        <v>4624657</v>
      </c>
      <c r="AP20" s="68"/>
    </row>
    <row r="21" spans="2:45" ht="28.5" x14ac:dyDescent="0.25">
      <c r="B21" s="25" t="s">
        <v>9</v>
      </c>
      <c r="C21" s="4" t="s">
        <v>8</v>
      </c>
      <c r="D21" s="4" t="s">
        <v>8</v>
      </c>
      <c r="E21" s="96">
        <v>45939</v>
      </c>
      <c r="F21" s="97"/>
      <c r="G21" s="97"/>
      <c r="H21" s="98"/>
      <c r="I21" s="96">
        <v>45939</v>
      </c>
      <c r="J21" s="97"/>
      <c r="K21" s="97"/>
      <c r="L21" s="98"/>
      <c r="M21" s="96">
        <v>45939</v>
      </c>
      <c r="N21" s="97"/>
      <c r="O21" s="97"/>
      <c r="P21" s="98"/>
      <c r="Q21" s="5" t="s">
        <v>8</v>
      </c>
      <c r="R21" s="5"/>
      <c r="S21" s="5" t="s">
        <v>8</v>
      </c>
      <c r="T21" s="5" t="s">
        <v>8</v>
      </c>
      <c r="U21" s="5" t="s">
        <v>8</v>
      </c>
      <c r="V21" s="5" t="s">
        <v>8</v>
      </c>
      <c r="W21" s="5" t="s">
        <v>8</v>
      </c>
      <c r="X21" s="5" t="s">
        <v>8</v>
      </c>
      <c r="Y21" s="10" t="s">
        <v>8</v>
      </c>
      <c r="Z21" s="10" t="s">
        <v>8</v>
      </c>
      <c r="AA21" s="55" t="s">
        <v>8</v>
      </c>
      <c r="AB21" s="55" t="s">
        <v>8</v>
      </c>
      <c r="AC21" s="55" t="s">
        <v>8</v>
      </c>
      <c r="AD21" s="55" t="s">
        <v>8</v>
      </c>
      <c r="AE21" s="55" t="s">
        <v>8</v>
      </c>
      <c r="AF21" s="55" t="s">
        <v>8</v>
      </c>
      <c r="AG21" s="55" t="s">
        <v>8</v>
      </c>
      <c r="AH21" s="55" t="s">
        <v>8</v>
      </c>
      <c r="AI21" s="55" t="s">
        <v>8</v>
      </c>
      <c r="AJ21" s="55" t="s">
        <v>8</v>
      </c>
      <c r="AK21" s="55" t="s">
        <v>8</v>
      </c>
      <c r="AL21" s="55" t="s">
        <v>8</v>
      </c>
      <c r="AM21" s="55" t="s">
        <v>8</v>
      </c>
      <c r="AN21" s="55" t="s">
        <v>8</v>
      </c>
    </row>
    <row r="22" spans="2:45" x14ac:dyDescent="0.25">
      <c r="B22" s="25" t="s">
        <v>1</v>
      </c>
      <c r="C22" s="4" t="s">
        <v>8</v>
      </c>
      <c r="D22" s="4" t="s">
        <v>8</v>
      </c>
      <c r="E22" s="93" t="s">
        <v>36</v>
      </c>
      <c r="F22" s="94"/>
      <c r="G22" s="94"/>
      <c r="H22" s="95"/>
      <c r="I22" s="93" t="s">
        <v>36</v>
      </c>
      <c r="J22" s="94"/>
      <c r="K22" s="94"/>
      <c r="L22" s="95"/>
      <c r="M22" s="93" t="s">
        <v>36</v>
      </c>
      <c r="N22" s="94"/>
      <c r="O22" s="94"/>
      <c r="P22" s="95"/>
      <c r="Q22" s="5" t="s">
        <v>8</v>
      </c>
      <c r="R22" s="5"/>
      <c r="S22" s="5" t="s">
        <v>8</v>
      </c>
      <c r="T22" s="5" t="s">
        <v>8</v>
      </c>
      <c r="U22" s="5" t="s">
        <v>8</v>
      </c>
      <c r="V22" s="5" t="s">
        <v>8</v>
      </c>
      <c r="W22" s="5" t="s">
        <v>8</v>
      </c>
      <c r="X22" s="5" t="s">
        <v>8</v>
      </c>
      <c r="Y22" s="10" t="s">
        <v>8</v>
      </c>
      <c r="Z22" s="10" t="s">
        <v>8</v>
      </c>
      <c r="AA22" s="55" t="s">
        <v>8</v>
      </c>
      <c r="AB22" s="55" t="s">
        <v>8</v>
      </c>
      <c r="AC22" s="55" t="s">
        <v>8</v>
      </c>
      <c r="AD22" s="55" t="s">
        <v>8</v>
      </c>
      <c r="AE22" s="55" t="s">
        <v>8</v>
      </c>
      <c r="AF22" s="55" t="s">
        <v>8</v>
      </c>
      <c r="AG22" s="55" t="s">
        <v>8</v>
      </c>
      <c r="AH22" s="55" t="s">
        <v>8</v>
      </c>
      <c r="AI22" s="55" t="s">
        <v>8</v>
      </c>
      <c r="AJ22" s="55" t="s">
        <v>8</v>
      </c>
      <c r="AK22" s="55" t="s">
        <v>8</v>
      </c>
      <c r="AL22" s="55" t="s">
        <v>8</v>
      </c>
      <c r="AM22" s="55" t="s">
        <v>8</v>
      </c>
      <c r="AN22" s="55" t="s">
        <v>8</v>
      </c>
    </row>
    <row r="23" spans="2:45" ht="21.95" hidden="1" customHeight="1" x14ac:dyDescent="0.25"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</row>
    <row r="24" spans="2:45" ht="15" customHeight="1" x14ac:dyDescent="0.25">
      <c r="B24" s="90" t="s">
        <v>47</v>
      </c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2"/>
      <c r="V24" s="92"/>
      <c r="W24" s="92"/>
      <c r="X24" s="92"/>
      <c r="Y24" s="92"/>
    </row>
    <row r="25" spans="2:45" x14ac:dyDescent="0.25"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2"/>
      <c r="V25" s="92"/>
      <c r="W25" s="92"/>
      <c r="X25" s="92"/>
      <c r="Y25" s="92"/>
    </row>
    <row r="26" spans="2:45" x14ac:dyDescent="0.25"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79"/>
      <c r="S26" s="48"/>
      <c r="T26" s="48"/>
      <c r="U26" s="49"/>
      <c r="V26" s="49"/>
      <c r="W26" s="49"/>
      <c r="X26" s="49"/>
      <c r="Y26" s="49"/>
    </row>
    <row r="28" spans="2:45" x14ac:dyDescent="0.25">
      <c r="B28" s="126" t="s">
        <v>42</v>
      </c>
      <c r="C28" s="126"/>
      <c r="D28" s="126"/>
      <c r="E28" s="43"/>
      <c r="F28" s="45"/>
      <c r="G28" s="45"/>
      <c r="H28" s="42"/>
      <c r="I28" s="13"/>
      <c r="J28" s="13"/>
      <c r="K28" s="13"/>
      <c r="L28" s="13"/>
      <c r="M28" s="13"/>
      <c r="N28" s="13"/>
      <c r="O28" s="13"/>
      <c r="P28" s="13"/>
      <c r="Q28" s="7"/>
      <c r="R28" s="42"/>
      <c r="S28" s="6"/>
    </row>
    <row r="29" spans="2:45" s="26" customFormat="1" ht="27.95" customHeight="1" x14ac:dyDescent="0.3">
      <c r="B29" s="127"/>
      <c r="C29" s="127"/>
      <c r="D29" s="127"/>
      <c r="E29" s="44"/>
      <c r="F29" s="46"/>
      <c r="G29" s="47" t="s">
        <v>43</v>
      </c>
      <c r="H29" s="40"/>
      <c r="I29" s="27"/>
      <c r="J29" s="27"/>
      <c r="K29" s="27"/>
      <c r="L29" s="27"/>
      <c r="M29" s="27"/>
      <c r="N29" s="27"/>
      <c r="O29" s="27"/>
      <c r="P29" s="27"/>
      <c r="Q29" s="28"/>
      <c r="R29" s="28"/>
      <c r="S29" s="29"/>
      <c r="T29" s="30"/>
      <c r="U29" s="31"/>
      <c r="V29" s="31"/>
      <c r="W29" s="31"/>
      <c r="X29" s="31"/>
      <c r="Y29" s="32"/>
      <c r="AA29" s="76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Q29" s="66"/>
      <c r="AR29" s="66"/>
      <c r="AS29" s="66"/>
    </row>
    <row r="30" spans="2:45" s="26" customFormat="1" ht="19.5" customHeight="1" x14ac:dyDescent="0.3">
      <c r="B30" s="39"/>
      <c r="C30" s="39"/>
      <c r="D30" s="39"/>
      <c r="E30" s="43"/>
      <c r="F30" s="124" t="s">
        <v>13</v>
      </c>
      <c r="G30" s="124"/>
      <c r="H30" s="124"/>
      <c r="I30" s="33"/>
      <c r="J30" s="33"/>
      <c r="K30" s="33"/>
      <c r="L30" s="33"/>
      <c r="M30" s="37"/>
      <c r="N30" s="37"/>
      <c r="O30" s="37"/>
      <c r="P30" s="37"/>
      <c r="Q30" s="37"/>
      <c r="R30" s="131"/>
      <c r="S30" s="29"/>
      <c r="T30" s="30"/>
      <c r="U30" s="31"/>
      <c r="V30" s="31"/>
      <c r="W30" s="31"/>
      <c r="X30" s="31"/>
      <c r="Y30" s="32"/>
      <c r="AA30" s="76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Q30" s="66"/>
      <c r="AR30" s="66"/>
      <c r="AS30" s="66"/>
    </row>
    <row r="31" spans="2:45" s="26" customFormat="1" ht="23.1" customHeight="1" x14ac:dyDescent="0.3">
      <c r="B31" s="125" t="s">
        <v>48</v>
      </c>
      <c r="C31" s="125"/>
      <c r="D31" s="125"/>
      <c r="E31" s="125"/>
      <c r="F31" s="125"/>
      <c r="G31" s="125"/>
      <c r="H31" s="125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29"/>
      <c r="T31" s="30"/>
      <c r="U31" s="31"/>
      <c r="V31" s="31"/>
      <c r="W31" s="31"/>
      <c r="X31" s="31"/>
      <c r="Y31" s="32"/>
      <c r="AA31" s="76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Q31" s="66"/>
      <c r="AR31" s="66"/>
      <c r="AS31" s="66"/>
    </row>
    <row r="32" spans="2:45" ht="15.95" customHeight="1" x14ac:dyDescent="0.25">
      <c r="B32" s="41"/>
      <c r="C32" s="41"/>
      <c r="D32" s="41"/>
      <c r="E32" s="43"/>
      <c r="F32" s="45"/>
      <c r="G32" s="45"/>
      <c r="H32" s="42"/>
    </row>
    <row r="33" spans="2:24" ht="15" customHeight="1" x14ac:dyDescent="0.25">
      <c r="B33" s="126"/>
      <c r="C33" s="126"/>
      <c r="D33" s="126"/>
      <c r="E33" s="43"/>
      <c r="F33" s="45"/>
      <c r="G33" s="45"/>
      <c r="H33" s="42"/>
    </row>
    <row r="34" spans="2:24" x14ac:dyDescent="0.25">
      <c r="B34" s="127"/>
      <c r="C34" s="127"/>
      <c r="D34" s="127"/>
      <c r="E34" s="44"/>
      <c r="F34" s="46"/>
      <c r="G34" s="128"/>
      <c r="H34" s="128"/>
    </row>
    <row r="35" spans="2:24" x14ac:dyDescent="0.25">
      <c r="B35" s="39"/>
      <c r="C35" s="39"/>
      <c r="D35" s="39"/>
      <c r="E35" s="43"/>
      <c r="F35" s="124"/>
      <c r="G35" s="124"/>
      <c r="H35" s="124"/>
      <c r="U35" s="17"/>
      <c r="V35" s="17"/>
      <c r="W35" s="17"/>
      <c r="X35" s="17"/>
    </row>
  </sheetData>
  <mergeCells count="51">
    <mergeCell ref="B3:I3"/>
    <mergeCell ref="R6:R8"/>
    <mergeCell ref="AA5:AN8"/>
    <mergeCell ref="B1:P1"/>
    <mergeCell ref="Q1:T1"/>
    <mergeCell ref="F35:H35"/>
    <mergeCell ref="B31:H31"/>
    <mergeCell ref="B33:D34"/>
    <mergeCell ref="G34:H34"/>
    <mergeCell ref="B28:D29"/>
    <mergeCell ref="F30:H30"/>
    <mergeCell ref="E18:H18"/>
    <mergeCell ref="E19:H19"/>
    <mergeCell ref="I18:L18"/>
    <mergeCell ref="I19:L19"/>
    <mergeCell ref="M18:P18"/>
    <mergeCell ref="M19:P19"/>
    <mergeCell ref="E21:H21"/>
    <mergeCell ref="Z5:Z8"/>
    <mergeCell ref="E17:H17"/>
    <mergeCell ref="I17:L17"/>
    <mergeCell ref="M17:P17"/>
    <mergeCell ref="I7:L7"/>
    <mergeCell ref="E6:P6"/>
    <mergeCell ref="M7:P7"/>
    <mergeCell ref="V5:V8"/>
    <mergeCell ref="W5:W8"/>
    <mergeCell ref="E5:Q5"/>
    <mergeCell ref="Q6:Q8"/>
    <mergeCell ref="E7:H7"/>
    <mergeCell ref="W2:Y2"/>
    <mergeCell ref="W1:Y1"/>
    <mergeCell ref="X5:X8"/>
    <mergeCell ref="T5:T8"/>
    <mergeCell ref="U5:U8"/>
    <mergeCell ref="Q3:Y3"/>
    <mergeCell ref="S5:S8"/>
    <mergeCell ref="Y5:Y8"/>
    <mergeCell ref="B5:B8"/>
    <mergeCell ref="C5:C8"/>
    <mergeCell ref="D5:D8"/>
    <mergeCell ref="B23:Y23"/>
    <mergeCell ref="B24:Y25"/>
    <mergeCell ref="E22:H22"/>
    <mergeCell ref="I21:L21"/>
    <mergeCell ref="I22:L22"/>
    <mergeCell ref="M21:P21"/>
    <mergeCell ref="M22:P22"/>
    <mergeCell ref="E20:H20"/>
    <mergeCell ref="I20:L20"/>
    <mergeCell ref="M20:P20"/>
  </mergeCells>
  <phoneticPr fontId="4" type="noConversion"/>
  <pageMargins left="0.23622047244094491" right="0.23622047244094491" top="0.74803149606299213" bottom="0" header="0.31496062992125984" footer="0.31496062992125984"/>
  <pageSetup paperSize="9" scale="3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Егор Пучко</cp:lastModifiedBy>
  <cp:lastPrinted>2025-09-09T12:25:59Z</cp:lastPrinted>
  <dcterms:created xsi:type="dcterms:W3CDTF">2015-09-25T07:45:36Z</dcterms:created>
  <dcterms:modified xsi:type="dcterms:W3CDTF">2025-12-09T14:55:28Z</dcterms:modified>
</cp:coreProperties>
</file>